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116" windowHeight="9552"/>
  </bookViews>
  <sheets>
    <sheet name="Nike" sheetId="1" r:id="rId1"/>
  </sheets>
  <calcPr calcId="125725"/>
</workbook>
</file>

<file path=xl/calcChain.xml><?xml version="1.0" encoding="utf-8"?>
<calcChain xmlns="http://schemas.openxmlformats.org/spreadsheetml/2006/main">
  <c r="C38" i="1"/>
  <c r="C63"/>
  <c r="C50"/>
  <c r="C40"/>
  <c r="C60"/>
  <c r="C59"/>
  <c r="B14"/>
  <c r="Q33"/>
  <c r="R33"/>
  <c r="C29"/>
  <c r="D29"/>
  <c r="E29"/>
  <c r="F29"/>
  <c r="G29"/>
  <c r="H29"/>
  <c r="I29"/>
  <c r="J29"/>
  <c r="K29"/>
  <c r="L29"/>
  <c r="M29"/>
  <c r="N29"/>
  <c r="O29"/>
  <c r="P29"/>
  <c r="Q29"/>
  <c r="R29"/>
  <c r="B29"/>
  <c r="C26"/>
  <c r="D26"/>
  <c r="E26"/>
  <c r="F26"/>
  <c r="G26"/>
  <c r="H26"/>
  <c r="I26"/>
  <c r="J26"/>
  <c r="K26"/>
  <c r="L26"/>
  <c r="M26"/>
  <c r="N26"/>
  <c r="O26"/>
  <c r="P26"/>
  <c r="Q26"/>
  <c r="R26"/>
  <c r="B26"/>
  <c r="C24"/>
  <c r="D24"/>
  <c r="E24"/>
  <c r="F24"/>
  <c r="G24"/>
  <c r="H24"/>
  <c r="I24"/>
  <c r="J24"/>
  <c r="K24"/>
  <c r="L24"/>
  <c r="M24"/>
  <c r="N24"/>
  <c r="O24"/>
  <c r="P24"/>
  <c r="Q24"/>
  <c r="R24"/>
  <c r="B24"/>
  <c r="Q34"/>
  <c r="B32" s="1"/>
  <c r="B33" s="1"/>
  <c r="B15"/>
  <c r="N37" l="1"/>
  <c r="F37"/>
  <c r="O37"/>
  <c r="G37"/>
  <c r="P37"/>
  <c r="H37"/>
  <c r="Q37"/>
  <c r="I37"/>
  <c r="R37"/>
  <c r="J37"/>
  <c r="M37"/>
  <c r="E37"/>
  <c r="K37"/>
  <c r="B37"/>
  <c r="C37"/>
  <c r="L37"/>
  <c r="D37"/>
  <c r="C46"/>
  <c r="J32" l="1"/>
  <c r="P32"/>
  <c r="I32"/>
  <c r="C31"/>
  <c r="D31"/>
  <c r="E31"/>
  <c r="F31"/>
  <c r="G31"/>
  <c r="H31"/>
  <c r="I31"/>
  <c r="J31"/>
  <c r="K31"/>
  <c r="L31"/>
  <c r="M31"/>
  <c r="N31"/>
  <c r="O31"/>
  <c r="P31"/>
  <c r="Q31"/>
  <c r="R31"/>
  <c r="B31"/>
  <c r="D30"/>
  <c r="E30"/>
  <c r="F30"/>
  <c r="G30"/>
  <c r="B30"/>
  <c r="D27"/>
  <c r="E27"/>
  <c r="F27"/>
  <c r="G27"/>
  <c r="B27"/>
  <c r="R30"/>
  <c r="R27"/>
  <c r="O30"/>
  <c r="P30"/>
  <c r="Q30"/>
  <c r="O27"/>
  <c r="P27"/>
  <c r="Q27"/>
  <c r="K30"/>
  <c r="L30"/>
  <c r="M30"/>
  <c r="N30"/>
  <c r="J30"/>
  <c r="J27"/>
  <c r="K27"/>
  <c r="L27"/>
  <c r="M27"/>
  <c r="N27"/>
  <c r="I30"/>
  <c r="H30"/>
  <c r="H27"/>
  <c r="I27"/>
  <c r="C30"/>
  <c r="C27"/>
  <c r="C13"/>
  <c r="C19" s="1"/>
  <c r="D13"/>
  <c r="D17" s="1"/>
  <c r="E13"/>
  <c r="E17" s="1"/>
  <c r="F13"/>
  <c r="F17" s="1"/>
  <c r="G13"/>
  <c r="G17" s="1"/>
  <c r="H13"/>
  <c r="H17" s="1"/>
  <c r="I13"/>
  <c r="I17" s="1"/>
  <c r="J13"/>
  <c r="J17" s="1"/>
  <c r="K13"/>
  <c r="K17" s="1"/>
  <c r="L13"/>
  <c r="L17" s="1"/>
  <c r="M13"/>
  <c r="M17" s="1"/>
  <c r="N13"/>
  <c r="N17" s="1"/>
  <c r="O13"/>
  <c r="O17" s="1"/>
  <c r="P13"/>
  <c r="P19" s="1"/>
  <c r="Q13"/>
  <c r="Q17" s="1"/>
  <c r="R13"/>
  <c r="R17" s="1"/>
  <c r="S13"/>
  <c r="S17" s="1"/>
  <c r="T13"/>
  <c r="T17" s="1"/>
  <c r="U13"/>
  <c r="U17" s="1"/>
  <c r="V13"/>
  <c r="V17" s="1"/>
  <c r="W13"/>
  <c r="W17" s="1"/>
  <c r="X13"/>
  <c r="X17" s="1"/>
  <c r="Y13"/>
  <c r="Y17" s="1"/>
  <c r="Z13"/>
  <c r="Z17" s="1"/>
  <c r="AA13"/>
  <c r="AA17" s="1"/>
  <c r="AB13"/>
  <c r="AB17" s="1"/>
  <c r="AC13"/>
  <c r="AC17" s="1"/>
  <c r="AD13"/>
  <c r="AD17" s="1"/>
  <c r="AE13"/>
  <c r="AE17" s="1"/>
  <c r="AF13"/>
  <c r="AF17" s="1"/>
  <c r="AG13"/>
  <c r="AG17" s="1"/>
  <c r="AH13"/>
  <c r="AH17" s="1"/>
  <c r="AI13"/>
  <c r="AI17" s="1"/>
  <c r="B13"/>
  <c r="B17" s="1"/>
  <c r="J34" l="1"/>
  <c r="J33"/>
  <c r="P34"/>
  <c r="P33"/>
  <c r="I34"/>
  <c r="I33"/>
  <c r="P17"/>
  <c r="S19"/>
  <c r="X19"/>
  <c r="H19"/>
  <c r="N32"/>
  <c r="AI19"/>
  <c r="Y19"/>
  <c r="I19"/>
  <c r="O32"/>
  <c r="Z19"/>
  <c r="J19"/>
  <c r="AA19"/>
  <c r="K19"/>
  <c r="B34"/>
  <c r="AF19"/>
  <c r="AG19"/>
  <c r="Q19"/>
  <c r="AH19"/>
  <c r="R19"/>
  <c r="C32"/>
  <c r="D32"/>
  <c r="B19"/>
  <c r="AB19"/>
  <c r="T19"/>
  <c r="L19"/>
  <c r="D19"/>
  <c r="AC19"/>
  <c r="U19"/>
  <c r="M19"/>
  <c r="E19"/>
  <c r="K32"/>
  <c r="AD19"/>
  <c r="V19"/>
  <c r="N19"/>
  <c r="F19"/>
  <c r="L32"/>
  <c r="AE19"/>
  <c r="W19"/>
  <c r="O19"/>
  <c r="G19"/>
  <c r="M32"/>
  <c r="E32"/>
  <c r="F32"/>
  <c r="G32"/>
  <c r="H32"/>
  <c r="C17"/>
  <c r="B18" l="1"/>
  <c r="C39"/>
  <c r="F34"/>
  <c r="F33"/>
  <c r="E34"/>
  <c r="E33"/>
  <c r="D34"/>
  <c r="D33"/>
  <c r="L34"/>
  <c r="L33"/>
  <c r="H34"/>
  <c r="H33"/>
  <c r="G34"/>
  <c r="G33"/>
  <c r="C34"/>
  <c r="C33"/>
  <c r="N34"/>
  <c r="N33"/>
  <c r="K34"/>
  <c r="K33"/>
  <c r="M34"/>
  <c r="M33"/>
  <c r="O34"/>
  <c r="O33"/>
  <c r="B20"/>
  <c r="C64" s="1"/>
  <c r="C65" s="1"/>
  <c r="C66" s="1"/>
  <c r="C52" l="1"/>
  <c r="C53" s="1"/>
  <c r="C51"/>
  <c r="C56"/>
  <c r="C58" s="1"/>
  <c r="C43"/>
  <c r="C45" s="1"/>
  <c r="C47" s="1"/>
  <c r="C62" l="1"/>
  <c r="C61"/>
  <c r="C57"/>
  <c r="C44"/>
  <c r="C49"/>
  <c r="C48"/>
</calcChain>
</file>

<file path=xl/comments1.xml><?xml version="1.0" encoding="utf-8"?>
<comments xmlns="http://schemas.openxmlformats.org/spreadsheetml/2006/main">
  <authors>
    <author>Jose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Jose:</t>
        </r>
        <r>
          <rPr>
            <sz val="9"/>
            <color indexed="81"/>
            <rFont val="Tahoma"/>
            <family val="2"/>
          </rPr>
          <t xml:space="preserve">
Lo suponemos constante a partir de los datos reales de 2015, donde se conoce el número de pedidos y los ingresos netos, por lo que se puede sacar un precio medio por unidad vendida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Jose:</t>
        </r>
        <r>
          <rPr>
            <sz val="9"/>
            <color indexed="81"/>
            <rFont val="Tahoma"/>
            <family val="2"/>
          </rPr>
          <t xml:space="preserve">
Suponemos que los ingresos por ventas se mantienen aunque aumente el precio de los productos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Jose:</t>
        </r>
        <r>
          <rPr>
            <sz val="9"/>
            <color indexed="81"/>
            <rFont val="Tahoma"/>
            <family val="2"/>
          </rPr>
          <t xml:space="preserve">
Jose:
Suponemos que los ingresos por ventas se mantienen aunque aumente el precio de los productos</t>
        </r>
      </text>
    </comment>
  </commentList>
</comments>
</file>

<file path=xl/sharedStrings.xml><?xml version="1.0" encoding="utf-8"?>
<sst xmlns="http://schemas.openxmlformats.org/spreadsheetml/2006/main" count="110" uniqueCount="93">
  <si>
    <t>South Africa</t>
  </si>
  <si>
    <t>Factory</t>
  </si>
  <si>
    <t>Workers</t>
  </si>
  <si>
    <t>Pagado anual</t>
  </si>
  <si>
    <t>Egipto</t>
  </si>
  <si>
    <t>0,90/h</t>
  </si>
  <si>
    <t>Bangladesh</t>
  </si>
  <si>
    <t>Vietnam</t>
  </si>
  <si>
    <t>India</t>
  </si>
  <si>
    <t>Cambodia</t>
  </si>
  <si>
    <t>Bulgaria</t>
  </si>
  <si>
    <t>Argentina</t>
  </si>
  <si>
    <t>Dominican Republic</t>
  </si>
  <si>
    <t>China</t>
  </si>
  <si>
    <t>290-519</t>
  </si>
  <si>
    <t>35,07 - 62,76</t>
  </si>
  <si>
    <t>Guatemala</t>
  </si>
  <si>
    <t>Brazil</t>
  </si>
  <si>
    <t>Mexico</t>
  </si>
  <si>
    <t>Honduras</t>
  </si>
  <si>
    <t>Philippines</t>
  </si>
  <si>
    <t>27,87/h</t>
  </si>
  <si>
    <t>Ecuador</t>
  </si>
  <si>
    <t>Macedonia</t>
  </si>
  <si>
    <t>Hungary</t>
  </si>
  <si>
    <t>152/h</t>
  </si>
  <si>
    <t>Albania</t>
  </si>
  <si>
    <t>34,16 /h</t>
  </si>
  <si>
    <t>Lithuania</t>
  </si>
  <si>
    <t>2,6413/h</t>
  </si>
  <si>
    <t>Thailand</t>
  </si>
  <si>
    <t>Peru</t>
  </si>
  <si>
    <t>Micronesia</t>
  </si>
  <si>
    <t>0,8/h</t>
  </si>
  <si>
    <t>El Salvador</t>
  </si>
  <si>
    <t>Chile</t>
  </si>
  <si>
    <t>Taiwan</t>
  </si>
  <si>
    <t>Korea</t>
  </si>
  <si>
    <t>4496/h</t>
  </si>
  <si>
    <t>Israel</t>
  </si>
  <si>
    <t>21,66/h</t>
  </si>
  <si>
    <t>United States</t>
  </si>
  <si>
    <t>5,157h</t>
  </si>
  <si>
    <t>United Kindgdom</t>
  </si>
  <si>
    <t>3,6/h</t>
  </si>
  <si>
    <t>New Zealand</t>
  </si>
  <si>
    <t>7/h</t>
  </si>
  <si>
    <t>Australia</t>
  </si>
  <si>
    <t>Canada</t>
  </si>
  <si>
    <t>10,15/h</t>
  </si>
  <si>
    <t>Gross margin</t>
  </si>
  <si>
    <t>Gross margin %</t>
  </si>
  <si>
    <t>Net income</t>
  </si>
  <si>
    <t>Revenue</t>
  </si>
  <si>
    <t>Earning per share</t>
  </si>
  <si>
    <t>Rendimiento de los ingresos</t>
  </si>
  <si>
    <t>Salarios sobre coste operativo</t>
  </si>
  <si>
    <t>Rendimiento del gross margin</t>
  </si>
  <si>
    <t>http://fxtop.com/en/currency-converter-past.php?A=2970.1&amp;C1=CAD&amp;C2=USD&amp;DD=01&amp;MM=01&amp;YYYY=2001&amp;B=1&amp;P=&amp;I=1&amp;btnOK=Go%21</t>
  </si>
  <si>
    <t>Morocco</t>
  </si>
  <si>
    <t>2001 minimum wage ($US)</t>
  </si>
  <si>
    <t>Trabajadores totales en 2001</t>
  </si>
  <si>
    <t>¿Qué pasaría si?</t>
  </si>
  <si>
    <t>Nike results</t>
  </si>
  <si>
    <t>Precio medio de cada producto</t>
  </si>
  <si>
    <t>Pedidos (estimación)</t>
  </si>
  <si>
    <t>Revenue (millones)</t>
  </si>
  <si>
    <t>Gross margin (millones)</t>
  </si>
  <si>
    <t>Estimación de pedidos (millones)</t>
  </si>
  <si>
    <t>Coste operativo (millones)</t>
  </si>
  <si>
    <t>Salarios totales en 2001</t>
  </si>
  <si>
    <t>Doblar el salario</t>
  </si>
  <si>
    <t>Salarios totales doblados</t>
  </si>
  <si>
    <t>Triplicar el salario</t>
  </si>
  <si>
    <t>Salarios totales triplicados</t>
  </si>
  <si>
    <t>Salarios  (millones)</t>
  </si>
  <si>
    <t>Incremento de coste (millones)</t>
  </si>
  <si>
    <t>Revenue  (millones)</t>
  </si>
  <si>
    <t>Diferencia nuevos salarios (millones)</t>
  </si>
  <si>
    <t>Subida de precio 341 millones de productos para mantener beneficios</t>
  </si>
  <si>
    <t>% de subida por cada producto para mantener beneficios</t>
  </si>
  <si>
    <t>Hoja de cálculo creada por Jose A. Martínez</t>
  </si>
  <si>
    <t>Escenario 1: Doblar salario</t>
  </si>
  <si>
    <t>Escenario 2: Triplicar salario</t>
  </si>
  <si>
    <t>Todos los datos brutos son proveídos por Nike</t>
  </si>
  <si>
    <t>2001 Nike wages ($US)</t>
  </si>
  <si>
    <t>Net income (millones) Son los beneficios netos</t>
  </si>
  <si>
    <t>2001 minimum wage (moneda nacional)</t>
  </si>
  <si>
    <t>2001 Nike wages (moneda nacional)</t>
  </si>
  <si>
    <t>Datos en $ salvo que se indique que están en millones de $</t>
  </si>
  <si>
    <t>Conversiones de la moneda nacional a $US en 2001:</t>
  </si>
  <si>
    <t>Country (2001 Nike report)</t>
  </si>
  <si>
    <t>Rendimiento neto del salario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</si>
</sst>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C0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70C0"/>
      <name val="Cambria"/>
      <family val="1"/>
      <scheme val="major"/>
    </font>
    <font>
      <b/>
      <sz val="10"/>
      <color theme="0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4" fillId="0" borderId="0" xfId="2" applyAlignment="1" applyProtection="1"/>
    <xf numFmtId="0" fontId="5" fillId="0" borderId="0" xfId="0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1" applyNumberFormat="1" applyFont="1"/>
    <xf numFmtId="0" fontId="6" fillId="4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6" borderId="1" xfId="0" applyFont="1" applyFill="1" applyBorder="1" applyAlignment="1">
      <alignment horizontal="right"/>
    </xf>
    <xf numFmtId="0" fontId="6" fillId="8" borderId="0" xfId="0" applyFont="1" applyFill="1" applyBorder="1"/>
    <xf numFmtId="0" fontId="6" fillId="8" borderId="0" xfId="0" applyFont="1" applyFill="1" applyBorder="1" applyAlignment="1">
      <alignment horizontal="right"/>
    </xf>
    <xf numFmtId="0" fontId="5" fillId="8" borderId="0" xfId="0" applyFont="1" applyFill="1" applyAlignment="1">
      <alignment horizontal="right"/>
    </xf>
    <xf numFmtId="0" fontId="6" fillId="8" borderId="0" xfId="0" applyFont="1" applyFill="1"/>
    <xf numFmtId="0" fontId="9" fillId="8" borderId="1" xfId="0" applyFont="1" applyFill="1" applyBorder="1"/>
    <xf numFmtId="0" fontId="6" fillId="8" borderId="1" xfId="0" applyFont="1" applyFill="1" applyBorder="1" applyAlignment="1">
      <alignment horizontal="right"/>
    </xf>
    <xf numFmtId="0" fontId="6" fillId="8" borderId="2" xfId="0" applyFont="1" applyFill="1" applyBorder="1" applyAlignment="1">
      <alignment horizontal="right"/>
    </xf>
    <xf numFmtId="0" fontId="6" fillId="8" borderId="0" xfId="0" applyFont="1" applyFill="1" applyAlignment="1">
      <alignment horizontal="right"/>
    </xf>
    <xf numFmtId="0" fontId="6" fillId="4" borderId="1" xfId="0" applyFont="1" applyFill="1" applyBorder="1" applyAlignment="1">
      <alignment horizontal="right"/>
    </xf>
    <xf numFmtId="0" fontId="5" fillId="9" borderId="0" xfId="0" applyFont="1" applyFill="1"/>
    <xf numFmtId="10" fontId="5" fillId="9" borderId="0" xfId="1" applyNumberFormat="1" applyFont="1" applyFill="1"/>
    <xf numFmtId="1" fontId="5" fillId="9" borderId="0" xfId="1" applyNumberFormat="1" applyFont="1" applyFill="1"/>
    <xf numFmtId="0" fontId="8" fillId="9" borderId="0" xfId="0" applyFont="1" applyFill="1"/>
    <xf numFmtId="0" fontId="6" fillId="9" borderId="0" xfId="0" applyFont="1" applyFill="1"/>
    <xf numFmtId="0" fontId="11" fillId="9" borderId="0" xfId="0" applyFont="1" applyFill="1"/>
    <xf numFmtId="2" fontId="5" fillId="9" borderId="0" xfId="0" applyNumberFormat="1" applyFont="1" applyFill="1"/>
    <xf numFmtId="0" fontId="11" fillId="5" borderId="0" xfId="0" applyFont="1" applyFill="1"/>
    <xf numFmtId="2" fontId="11" fillId="5" borderId="0" xfId="0" applyNumberFormat="1" applyFont="1" applyFill="1"/>
    <xf numFmtId="10" fontId="11" fillId="5" borderId="0" xfId="1" applyNumberFormat="1" applyFont="1" applyFill="1"/>
    <xf numFmtId="2" fontId="5" fillId="0" borderId="0" xfId="0" applyNumberFormat="1" applyFont="1"/>
    <xf numFmtId="0" fontId="11" fillId="0" borderId="0" xfId="0" applyFont="1"/>
    <xf numFmtId="2" fontId="10" fillId="9" borderId="0" xfId="0" applyNumberFormat="1" applyFont="1" applyFill="1"/>
    <xf numFmtId="0" fontId="5" fillId="11" borderId="4" xfId="0" applyFont="1" applyFill="1" applyBorder="1"/>
    <xf numFmtId="0" fontId="5" fillId="11" borderId="5" xfId="0" applyFont="1" applyFill="1" applyBorder="1"/>
    <xf numFmtId="0" fontId="6" fillId="11" borderId="6" xfId="0" applyFont="1" applyFill="1" applyBorder="1"/>
    <xf numFmtId="0" fontId="5" fillId="11" borderId="0" xfId="0" applyFont="1" applyFill="1" applyBorder="1"/>
    <xf numFmtId="2" fontId="5" fillId="11" borderId="7" xfId="0" applyNumberFormat="1" applyFont="1" applyFill="1" applyBorder="1"/>
    <xf numFmtId="10" fontId="5" fillId="11" borderId="7" xfId="1" applyNumberFormat="1" applyFont="1" applyFill="1" applyBorder="1"/>
    <xf numFmtId="0" fontId="12" fillId="10" borderId="6" xfId="0" applyFont="1" applyFill="1" applyBorder="1"/>
    <xf numFmtId="0" fontId="12" fillId="10" borderId="0" xfId="0" applyFont="1" applyFill="1" applyBorder="1"/>
    <xf numFmtId="2" fontId="12" fillId="10" borderId="7" xfId="0" applyNumberFormat="1" applyFont="1" applyFill="1" applyBorder="1"/>
    <xf numFmtId="0" fontId="6" fillId="11" borderId="8" xfId="0" applyFont="1" applyFill="1" applyBorder="1"/>
    <xf numFmtId="0" fontId="5" fillId="11" borderId="9" xfId="0" applyFont="1" applyFill="1" applyBorder="1"/>
    <xf numFmtId="9" fontId="5" fillId="11" borderId="10" xfId="1" applyFont="1" applyFill="1" applyBorder="1"/>
    <xf numFmtId="0" fontId="5" fillId="11" borderId="7" xfId="0" applyFont="1" applyFill="1" applyBorder="1"/>
    <xf numFmtId="0" fontId="12" fillId="10" borderId="3" xfId="0" applyFont="1" applyFill="1" applyBorder="1"/>
    <xf numFmtId="0" fontId="12" fillId="7" borderId="0" xfId="0" applyFont="1" applyFill="1"/>
    <xf numFmtId="10" fontId="12" fillId="10" borderId="7" xfId="1" applyNumberFormat="1" applyFont="1" applyFill="1" applyBorder="1"/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xtop.com/en/currency-converter-past.php?A=2970.1&amp;C1=CAD&amp;C2=USD&amp;DD=01&amp;MM=01&amp;YYYY=2001&amp;B=1&amp;P=&amp;I=1&amp;btnOK=Go%2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workbookViewId="0">
      <selection activeCell="E42" sqref="E42"/>
    </sheetView>
  </sheetViews>
  <sheetFormatPr baseColWidth="10" defaultRowHeight="13.2"/>
  <cols>
    <col min="1" max="1" width="47.109375" style="2" customWidth="1"/>
    <col min="2" max="2" width="30.44140625" style="2" customWidth="1"/>
    <col min="3" max="3" width="16.44140625" style="2" customWidth="1"/>
    <col min="4" max="4" width="13.33203125" style="2" bestFit="1" customWidth="1"/>
    <col min="5" max="9" width="14.33203125" style="2" bestFit="1" customWidth="1"/>
    <col min="10" max="10" width="20.44140625" style="2" customWidth="1"/>
    <col min="11" max="16" width="14.33203125" style="2" bestFit="1" customWidth="1"/>
    <col min="17" max="17" width="15" style="2" bestFit="1" customWidth="1"/>
    <col min="18" max="18" width="14.33203125" style="2" bestFit="1" customWidth="1"/>
    <col min="19" max="30" width="11.5546875" style="2"/>
    <col min="31" max="31" width="13.88671875" style="2" customWidth="1"/>
    <col min="32" max="32" width="16.33203125" style="2" customWidth="1"/>
    <col min="33" max="16384" width="11.5546875" style="2"/>
  </cols>
  <sheetData>
    <row r="1" spans="1:35">
      <c r="A1" s="50" t="s">
        <v>81</v>
      </c>
    </row>
    <row r="2" spans="1:35" ht="14.4">
      <c r="A2" s="2" t="s">
        <v>90</v>
      </c>
      <c r="B2" s="1" t="s">
        <v>58</v>
      </c>
    </row>
    <row r="3" spans="1:35">
      <c r="A3" s="2" t="s">
        <v>84</v>
      </c>
    </row>
    <row r="4" spans="1:35">
      <c r="A4" s="2" t="s">
        <v>89</v>
      </c>
    </row>
    <row r="6" spans="1:35">
      <c r="A6" s="10" t="s">
        <v>91</v>
      </c>
      <c r="B6" s="11" t="s">
        <v>0</v>
      </c>
      <c r="C6" s="11" t="s">
        <v>4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  <c r="Q6" s="11" t="s">
        <v>22</v>
      </c>
      <c r="R6" s="11" t="s">
        <v>23</v>
      </c>
      <c r="S6" s="11" t="s">
        <v>24</v>
      </c>
      <c r="T6" s="11" t="s">
        <v>26</v>
      </c>
      <c r="U6" s="11" t="s">
        <v>28</v>
      </c>
      <c r="V6" s="11" t="s">
        <v>30</v>
      </c>
      <c r="W6" s="11" t="s">
        <v>59</v>
      </c>
      <c r="X6" s="11" t="s">
        <v>31</v>
      </c>
      <c r="Y6" s="11" t="s">
        <v>32</v>
      </c>
      <c r="Z6" s="11" t="s">
        <v>34</v>
      </c>
      <c r="AA6" s="11" t="s">
        <v>35</v>
      </c>
      <c r="AB6" s="11" t="s">
        <v>36</v>
      </c>
      <c r="AC6" s="11" t="s">
        <v>37</v>
      </c>
      <c r="AD6" s="11" t="s">
        <v>39</v>
      </c>
      <c r="AE6" s="11" t="s">
        <v>41</v>
      </c>
      <c r="AF6" s="11" t="s">
        <v>43</v>
      </c>
      <c r="AG6" s="11" t="s">
        <v>45</v>
      </c>
      <c r="AH6" s="11" t="s">
        <v>47</v>
      </c>
      <c r="AI6" s="11" t="s">
        <v>48</v>
      </c>
    </row>
    <row r="7" spans="1:35">
      <c r="A7" s="3" t="s">
        <v>1</v>
      </c>
      <c r="B7" s="4">
        <v>2</v>
      </c>
      <c r="C7" s="4">
        <v>3</v>
      </c>
      <c r="D7" s="4">
        <v>4</v>
      </c>
      <c r="E7" s="4">
        <v>12</v>
      </c>
      <c r="F7" s="4">
        <v>23</v>
      </c>
      <c r="G7" s="4">
        <v>2</v>
      </c>
      <c r="H7" s="4">
        <v>4</v>
      </c>
      <c r="I7" s="4">
        <v>4</v>
      </c>
      <c r="J7" s="4">
        <v>5</v>
      </c>
      <c r="K7" s="4">
        <v>74</v>
      </c>
      <c r="L7" s="4">
        <v>2</v>
      </c>
      <c r="M7" s="4">
        <v>9</v>
      </c>
      <c r="N7" s="4">
        <v>41</v>
      </c>
      <c r="O7" s="4">
        <v>5</v>
      </c>
      <c r="P7" s="4">
        <v>22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62</v>
      </c>
      <c r="W7" s="4">
        <v>2</v>
      </c>
      <c r="X7" s="4">
        <v>4</v>
      </c>
      <c r="Y7" s="4">
        <v>2</v>
      </c>
      <c r="Z7" s="4">
        <v>8</v>
      </c>
      <c r="AA7" s="4">
        <v>1</v>
      </c>
      <c r="AB7" s="4">
        <v>35</v>
      </c>
      <c r="AC7" s="4">
        <v>49</v>
      </c>
      <c r="AD7" s="4">
        <v>3</v>
      </c>
      <c r="AE7" s="4">
        <v>131</v>
      </c>
      <c r="AF7" s="4">
        <v>5</v>
      </c>
      <c r="AG7" s="4">
        <v>1</v>
      </c>
      <c r="AH7" s="4">
        <v>11</v>
      </c>
      <c r="AI7" s="4">
        <v>21</v>
      </c>
    </row>
    <row r="8" spans="1:35">
      <c r="A8" s="3" t="s">
        <v>2</v>
      </c>
      <c r="B8" s="4">
        <v>660</v>
      </c>
      <c r="C8" s="4">
        <v>600</v>
      </c>
      <c r="D8" s="4">
        <v>14120</v>
      </c>
      <c r="E8" s="4">
        <v>43414</v>
      </c>
      <c r="F8" s="4">
        <v>16071</v>
      </c>
      <c r="G8" s="4">
        <v>2021</v>
      </c>
      <c r="H8" s="4">
        <v>881</v>
      </c>
      <c r="I8" s="4">
        <v>436</v>
      </c>
      <c r="J8" s="4">
        <v>3995</v>
      </c>
      <c r="K8" s="4">
        <v>175960</v>
      </c>
      <c r="L8" s="4">
        <v>816</v>
      </c>
      <c r="M8" s="4">
        <v>5488</v>
      </c>
      <c r="N8" s="4">
        <v>12258</v>
      </c>
      <c r="O8" s="4">
        <v>2438</v>
      </c>
      <c r="P8" s="4">
        <v>9400</v>
      </c>
      <c r="Q8" s="4">
        <v>353</v>
      </c>
      <c r="R8" s="4">
        <v>215</v>
      </c>
      <c r="S8" s="4">
        <v>1650</v>
      </c>
      <c r="T8" s="4">
        <v>200</v>
      </c>
      <c r="U8" s="4">
        <v>45</v>
      </c>
      <c r="V8" s="4">
        <v>47962</v>
      </c>
      <c r="W8" s="4">
        <v>1274</v>
      </c>
      <c r="X8" s="4">
        <v>5286</v>
      </c>
      <c r="Y8" s="4">
        <v>672</v>
      </c>
      <c r="Z8" s="4">
        <v>4044</v>
      </c>
      <c r="AA8" s="4">
        <v>100</v>
      </c>
      <c r="AB8" s="4">
        <v>15600</v>
      </c>
      <c r="AC8" s="4">
        <v>4000</v>
      </c>
      <c r="AD8" s="4">
        <v>2157</v>
      </c>
      <c r="AE8" s="4">
        <v>13369</v>
      </c>
      <c r="AF8" s="4">
        <v>814</v>
      </c>
      <c r="AG8" s="4">
        <v>50</v>
      </c>
      <c r="AH8" s="4">
        <v>400</v>
      </c>
      <c r="AI8" s="4">
        <v>2300</v>
      </c>
    </row>
    <row r="9" spans="1:35">
      <c r="A9" s="3" t="s">
        <v>87</v>
      </c>
      <c r="B9" s="4">
        <v>152</v>
      </c>
      <c r="C9" s="4" t="s">
        <v>5</v>
      </c>
      <c r="D9" s="4">
        <v>1278.75</v>
      </c>
      <c r="E9" s="4">
        <v>558400</v>
      </c>
      <c r="F9" s="4">
        <v>1952.2</v>
      </c>
      <c r="G9" s="4">
        <v>174940</v>
      </c>
      <c r="H9" s="4">
        <v>75</v>
      </c>
      <c r="I9" s="4">
        <v>239.96</v>
      </c>
      <c r="J9" s="4">
        <v>2222</v>
      </c>
      <c r="K9" s="4" t="s">
        <v>14</v>
      </c>
      <c r="L9" s="4">
        <v>606</v>
      </c>
      <c r="M9" s="4">
        <v>136</v>
      </c>
      <c r="N9" s="4">
        <v>831</v>
      </c>
      <c r="O9" s="4">
        <v>1320</v>
      </c>
      <c r="P9" s="4" t="s">
        <v>21</v>
      </c>
      <c r="Q9" s="4">
        <v>111.25</v>
      </c>
      <c r="R9" s="4">
        <v>6000</v>
      </c>
      <c r="S9" s="4" t="s">
        <v>25</v>
      </c>
      <c r="T9" s="4" t="s">
        <v>27</v>
      </c>
      <c r="U9" s="4" t="s">
        <v>29</v>
      </c>
      <c r="V9" s="4">
        <v>4300</v>
      </c>
      <c r="W9" s="4">
        <v>1670</v>
      </c>
      <c r="X9" s="4">
        <v>345</v>
      </c>
      <c r="Y9" s="4" t="s">
        <v>33</v>
      </c>
      <c r="Z9" s="4">
        <v>1260</v>
      </c>
      <c r="AA9" s="4">
        <v>100000</v>
      </c>
      <c r="AB9" s="4">
        <v>15840</v>
      </c>
      <c r="AC9" s="4" t="s">
        <v>38</v>
      </c>
      <c r="AD9" s="4" t="s">
        <v>40</v>
      </c>
      <c r="AE9" s="4" t="s">
        <v>42</v>
      </c>
      <c r="AF9" s="4" t="s">
        <v>44</v>
      </c>
      <c r="AG9" s="4" t="s">
        <v>46</v>
      </c>
      <c r="AH9" s="4">
        <v>1904.93</v>
      </c>
      <c r="AI9" s="4" t="s">
        <v>49</v>
      </c>
    </row>
    <row r="10" spans="1:35">
      <c r="A10" s="3" t="s">
        <v>60</v>
      </c>
      <c r="B10" s="4">
        <v>20.09</v>
      </c>
      <c r="C10" s="4"/>
      <c r="D10" s="4">
        <v>23.22</v>
      </c>
      <c r="E10" s="4">
        <v>37.86</v>
      </c>
      <c r="F10" s="4">
        <v>41.31</v>
      </c>
      <c r="G10" s="4">
        <v>45.04</v>
      </c>
      <c r="H10" s="4">
        <v>35.68</v>
      </c>
      <c r="I10" s="4">
        <v>237.28</v>
      </c>
      <c r="J10" s="4">
        <v>136.12</v>
      </c>
      <c r="K10" s="4" t="s">
        <v>15</v>
      </c>
      <c r="L10" s="4">
        <v>77.930000000000007</v>
      </c>
      <c r="M10" s="4">
        <v>68.87</v>
      </c>
      <c r="N10" s="4">
        <v>85.04</v>
      </c>
      <c r="O10" s="4">
        <v>86.33</v>
      </c>
      <c r="P10" s="4"/>
      <c r="Q10" s="4">
        <v>111.25</v>
      </c>
      <c r="R10" s="4">
        <v>88.19</v>
      </c>
      <c r="S10" s="4"/>
      <c r="T10" s="4"/>
      <c r="U10" s="4"/>
      <c r="V10" s="4">
        <v>97.74</v>
      </c>
      <c r="W10" s="4">
        <v>156.19</v>
      </c>
      <c r="X10" s="4">
        <v>96.69</v>
      </c>
      <c r="Y10" s="4"/>
      <c r="Z10" s="4">
        <v>142.12</v>
      </c>
      <c r="AA10" s="4">
        <v>172.09</v>
      </c>
      <c r="AB10" s="4">
        <v>473.19</v>
      </c>
      <c r="AC10" s="4"/>
      <c r="AD10" s="4"/>
      <c r="AE10" s="4"/>
      <c r="AF10" s="4"/>
      <c r="AG10" s="4"/>
      <c r="AH10" s="4">
        <v>1056.97</v>
      </c>
      <c r="AI10" s="4"/>
    </row>
    <row r="11" spans="1:35">
      <c r="A11" s="3" t="s">
        <v>88</v>
      </c>
      <c r="B11" s="4">
        <v>243</v>
      </c>
      <c r="C11" s="4">
        <v>175</v>
      </c>
      <c r="D11" s="4">
        <v>2122.7199999999998</v>
      </c>
      <c r="E11" s="4">
        <v>1183680</v>
      </c>
      <c r="F11" s="4">
        <v>3309.66</v>
      </c>
      <c r="G11" s="4">
        <v>252691</v>
      </c>
      <c r="H11" s="4">
        <v>89</v>
      </c>
      <c r="I11" s="4">
        <v>549.91</v>
      </c>
      <c r="J11" s="4">
        <v>3247</v>
      </c>
      <c r="K11" s="4">
        <v>500</v>
      </c>
      <c r="L11" s="4">
        <v>674</v>
      </c>
      <c r="M11" s="4">
        <v>256</v>
      </c>
      <c r="N11" s="4">
        <v>1535</v>
      </c>
      <c r="O11" s="4">
        <v>2400</v>
      </c>
      <c r="P11" s="4">
        <v>5798</v>
      </c>
      <c r="Q11" s="4">
        <v>140</v>
      </c>
      <c r="R11" s="4">
        <v>6700</v>
      </c>
      <c r="S11" s="4">
        <v>35000</v>
      </c>
      <c r="T11" s="4">
        <v>16330.5</v>
      </c>
      <c r="U11" s="4">
        <v>460.23</v>
      </c>
      <c r="V11" s="4">
        <v>6400</v>
      </c>
      <c r="W11" s="4">
        <v>1700</v>
      </c>
      <c r="X11" s="4">
        <v>580</v>
      </c>
      <c r="Y11" s="4">
        <v>225</v>
      </c>
      <c r="Z11" s="4">
        <v>2400</v>
      </c>
      <c r="AA11" s="4">
        <v>250000</v>
      </c>
      <c r="AB11" s="4">
        <v>20860</v>
      </c>
      <c r="AC11" s="4">
        <v>935200</v>
      </c>
      <c r="AD11" s="4">
        <v>3678.3</v>
      </c>
      <c r="AE11" s="4">
        <v>1200</v>
      </c>
      <c r="AF11" s="4">
        <v>720</v>
      </c>
      <c r="AG11" s="4">
        <v>1612</v>
      </c>
      <c r="AH11" s="4">
        <v>2333.9299999999998</v>
      </c>
      <c r="AI11" s="4">
        <v>2970.1</v>
      </c>
    </row>
    <row r="12" spans="1:35">
      <c r="A12" s="3" t="s">
        <v>85</v>
      </c>
      <c r="B12" s="4">
        <v>32.119999999999997</v>
      </c>
      <c r="C12" s="4">
        <v>44.9</v>
      </c>
      <c r="D12" s="4">
        <v>38.57</v>
      </c>
      <c r="E12" s="4">
        <v>80.260000000000005</v>
      </c>
      <c r="F12" s="4">
        <v>70.040000000000006</v>
      </c>
      <c r="G12" s="4">
        <v>65.06</v>
      </c>
      <c r="H12" s="4">
        <v>42.34</v>
      </c>
      <c r="I12" s="4">
        <v>543.77</v>
      </c>
      <c r="J12" s="4">
        <v>198.91</v>
      </c>
      <c r="K12" s="4">
        <v>60.46</v>
      </c>
      <c r="L12" s="4">
        <v>86.67</v>
      </c>
      <c r="M12" s="4">
        <v>129.63999999999999</v>
      </c>
      <c r="N12" s="4">
        <v>157.08000000000001</v>
      </c>
      <c r="O12" s="4">
        <v>156.96</v>
      </c>
      <c r="P12" s="4">
        <v>114.29</v>
      </c>
      <c r="Q12" s="4">
        <v>140</v>
      </c>
      <c r="R12" s="4">
        <v>98.48</v>
      </c>
      <c r="S12" s="4">
        <v>122.9</v>
      </c>
      <c r="T12" s="4">
        <v>112.27</v>
      </c>
      <c r="U12" s="4">
        <v>115.03</v>
      </c>
      <c r="V12" s="4">
        <v>145.47</v>
      </c>
      <c r="W12" s="4">
        <v>159</v>
      </c>
      <c r="X12" s="4">
        <v>162.56</v>
      </c>
      <c r="Y12" s="4">
        <v>225</v>
      </c>
      <c r="Z12" s="4">
        <v>270.70999999999998</v>
      </c>
      <c r="AA12" s="4">
        <v>430.21</v>
      </c>
      <c r="AB12" s="4">
        <v>623.15</v>
      </c>
      <c r="AC12" s="4">
        <v>739.29</v>
      </c>
      <c r="AD12" s="4">
        <v>897.06</v>
      </c>
      <c r="AE12" s="4">
        <v>1200</v>
      </c>
      <c r="AF12" s="4">
        <v>1073.48</v>
      </c>
      <c r="AG12" s="4">
        <v>710.21</v>
      </c>
      <c r="AH12" s="4">
        <v>1295</v>
      </c>
      <c r="AI12" s="4">
        <v>1979</v>
      </c>
    </row>
    <row r="13" spans="1:35">
      <c r="A13" s="5" t="s">
        <v>3</v>
      </c>
      <c r="B13" s="6">
        <f>B12*B8*12</f>
        <v>254390.39999999997</v>
      </c>
      <c r="C13" s="6">
        <f>C12*C8*12</f>
        <v>323280</v>
      </c>
      <c r="D13" s="6">
        <f>D12*D8*12</f>
        <v>6535300.8000000007</v>
      </c>
      <c r="E13" s="6">
        <f>E12*E8*12</f>
        <v>41812891.68</v>
      </c>
      <c r="F13" s="6">
        <f>F12*F8*12</f>
        <v>13507354.080000002</v>
      </c>
      <c r="G13" s="6">
        <f>G12*G8*12</f>
        <v>1577835.12</v>
      </c>
      <c r="H13" s="6">
        <f>H12*H8*12</f>
        <v>447618.48</v>
      </c>
      <c r="I13" s="6">
        <f>I12*I8*12</f>
        <v>2845004.64</v>
      </c>
      <c r="J13" s="6">
        <f>J12*J8*12</f>
        <v>9535745.3999999985</v>
      </c>
      <c r="K13" s="6">
        <f>K12*K8*12</f>
        <v>127662499.19999999</v>
      </c>
      <c r="L13" s="6">
        <f>L12*L8*12</f>
        <v>848672.64</v>
      </c>
      <c r="M13" s="6">
        <f>M12*M8*12</f>
        <v>8537571.8399999999</v>
      </c>
      <c r="N13" s="6">
        <f>N12*N8*12</f>
        <v>23105839.68</v>
      </c>
      <c r="O13" s="6">
        <f>O12*O8*12</f>
        <v>4592021.7600000007</v>
      </c>
      <c r="P13" s="6">
        <f>P12*P8*12</f>
        <v>12891912</v>
      </c>
      <c r="Q13" s="6">
        <f>Q12*Q8*12</f>
        <v>593040</v>
      </c>
      <c r="R13" s="6">
        <f>R12*R8*12</f>
        <v>254078.40000000002</v>
      </c>
      <c r="S13" s="6">
        <f>S12*S8*12</f>
        <v>2433420</v>
      </c>
      <c r="T13" s="6">
        <f>T12*T8*12</f>
        <v>269448</v>
      </c>
      <c r="U13" s="6">
        <f>U12*U8*12</f>
        <v>62116.200000000004</v>
      </c>
      <c r="V13" s="6">
        <f>V12*V8*12</f>
        <v>83724385.679999992</v>
      </c>
      <c r="W13" s="6">
        <f>W12*W8*12</f>
        <v>2430792</v>
      </c>
      <c r="X13" s="6">
        <f>X12*X8*12</f>
        <v>10311505.92</v>
      </c>
      <c r="Y13" s="6">
        <f>Y12*Y8*12</f>
        <v>1814400</v>
      </c>
      <c r="Z13" s="6">
        <f>Z12*Z8*12</f>
        <v>13137014.879999999</v>
      </c>
      <c r="AA13" s="6">
        <f>AA12*AA8*12</f>
        <v>516252</v>
      </c>
      <c r="AB13" s="6">
        <f>AB12*AB8*12</f>
        <v>116653680</v>
      </c>
      <c r="AC13" s="6">
        <f>AC12*AC8*12</f>
        <v>35485920</v>
      </c>
      <c r="AD13" s="6">
        <f>AD12*AD8*12</f>
        <v>23219501.039999999</v>
      </c>
      <c r="AE13" s="6">
        <f>AE12*AE8*12</f>
        <v>192513600</v>
      </c>
      <c r="AF13" s="6">
        <f>AF12*AF8*12</f>
        <v>10485752.640000001</v>
      </c>
      <c r="AG13" s="6">
        <f>AG12*AG8*12</f>
        <v>426126</v>
      </c>
      <c r="AH13" s="6">
        <f>AH12*AH8*12</f>
        <v>6216000</v>
      </c>
      <c r="AI13" s="6">
        <f>AI12*AI8*12</f>
        <v>54620400</v>
      </c>
    </row>
    <row r="14" spans="1:35">
      <c r="A14" s="5" t="s">
        <v>70</v>
      </c>
      <c r="B14" s="13">
        <f>SUM(B13:AU13)</f>
        <v>809645370.4799999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>
      <c r="A15" s="5" t="s">
        <v>61</v>
      </c>
      <c r="B15" s="6">
        <f>SUM(B8:AU8)</f>
        <v>389049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>
      <c r="A16" s="14" t="s">
        <v>62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6">
      <c r="A17" s="18" t="s">
        <v>71</v>
      </c>
      <c r="B17" s="19">
        <f>B13*2</f>
        <v>508780.79999999993</v>
      </c>
      <c r="C17" s="20">
        <f t="shared" ref="C17:AI17" si="0">C13*2</f>
        <v>646560</v>
      </c>
      <c r="D17" s="19">
        <f t="shared" si="0"/>
        <v>13070601.600000001</v>
      </c>
      <c r="E17" s="19">
        <f t="shared" si="0"/>
        <v>83625783.359999999</v>
      </c>
      <c r="F17" s="19">
        <f t="shared" si="0"/>
        <v>27014708.160000004</v>
      </c>
      <c r="G17" s="19">
        <f t="shared" si="0"/>
        <v>3155670.24</v>
      </c>
      <c r="H17" s="19">
        <f t="shared" si="0"/>
        <v>895236.96</v>
      </c>
      <c r="I17" s="19">
        <f t="shared" si="0"/>
        <v>5690009.2800000003</v>
      </c>
      <c r="J17" s="19">
        <f t="shared" si="0"/>
        <v>19071490.799999997</v>
      </c>
      <c r="K17" s="19">
        <f t="shared" si="0"/>
        <v>255324998.39999998</v>
      </c>
      <c r="L17" s="19">
        <f t="shared" si="0"/>
        <v>1697345.28</v>
      </c>
      <c r="M17" s="19">
        <f t="shared" si="0"/>
        <v>17075143.68</v>
      </c>
      <c r="N17" s="19">
        <f t="shared" si="0"/>
        <v>46211679.359999999</v>
      </c>
      <c r="O17" s="19">
        <f t="shared" si="0"/>
        <v>9184043.5200000014</v>
      </c>
      <c r="P17" s="19">
        <f t="shared" si="0"/>
        <v>25783824</v>
      </c>
      <c r="Q17" s="19">
        <f t="shared" si="0"/>
        <v>1186080</v>
      </c>
      <c r="R17" s="19">
        <f t="shared" si="0"/>
        <v>508156.80000000005</v>
      </c>
      <c r="S17" s="19">
        <f t="shared" si="0"/>
        <v>4866840</v>
      </c>
      <c r="T17" s="19">
        <f t="shared" si="0"/>
        <v>538896</v>
      </c>
      <c r="U17" s="19">
        <f t="shared" si="0"/>
        <v>124232.40000000001</v>
      </c>
      <c r="V17" s="19">
        <f t="shared" si="0"/>
        <v>167448771.35999998</v>
      </c>
      <c r="W17" s="19">
        <f t="shared" si="0"/>
        <v>4861584</v>
      </c>
      <c r="X17" s="19">
        <f t="shared" si="0"/>
        <v>20623011.84</v>
      </c>
      <c r="Y17" s="19">
        <f t="shared" si="0"/>
        <v>3628800</v>
      </c>
      <c r="Z17" s="19">
        <f t="shared" si="0"/>
        <v>26274029.759999998</v>
      </c>
      <c r="AA17" s="19">
        <f t="shared" si="0"/>
        <v>1032504</v>
      </c>
      <c r="AB17" s="19">
        <f t="shared" si="0"/>
        <v>233307360</v>
      </c>
      <c r="AC17" s="19">
        <f t="shared" si="0"/>
        <v>70971840</v>
      </c>
      <c r="AD17" s="19">
        <f t="shared" si="0"/>
        <v>46439002.079999998</v>
      </c>
      <c r="AE17" s="19">
        <f t="shared" si="0"/>
        <v>385027200</v>
      </c>
      <c r="AF17" s="19">
        <f t="shared" si="0"/>
        <v>20971505.280000001</v>
      </c>
      <c r="AG17" s="19">
        <f t="shared" si="0"/>
        <v>852252</v>
      </c>
      <c r="AH17" s="19">
        <f t="shared" si="0"/>
        <v>12432000</v>
      </c>
      <c r="AI17" s="19">
        <f t="shared" si="0"/>
        <v>109240800</v>
      </c>
      <c r="AJ17" s="12"/>
    </row>
    <row r="18" spans="1:36">
      <c r="A18" s="18" t="s">
        <v>72</v>
      </c>
      <c r="B18" s="22">
        <f>SUM(B17:AU17)</f>
        <v>1619290740.9599998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12"/>
    </row>
    <row r="19" spans="1:36">
      <c r="A19" s="18" t="s">
        <v>73</v>
      </c>
      <c r="B19" s="19">
        <f>B13*3</f>
        <v>763171.2</v>
      </c>
      <c r="C19" s="20">
        <f t="shared" ref="C19:AI19" si="1">C13*3</f>
        <v>969840</v>
      </c>
      <c r="D19" s="19">
        <f t="shared" si="1"/>
        <v>19605902.400000002</v>
      </c>
      <c r="E19" s="19">
        <f t="shared" si="1"/>
        <v>125438675.03999999</v>
      </c>
      <c r="F19" s="19">
        <f t="shared" si="1"/>
        <v>40522062.24000001</v>
      </c>
      <c r="G19" s="19">
        <f t="shared" si="1"/>
        <v>4733505.3600000003</v>
      </c>
      <c r="H19" s="19">
        <f t="shared" si="1"/>
        <v>1342855.44</v>
      </c>
      <c r="I19" s="19">
        <f t="shared" si="1"/>
        <v>8535013.9199999999</v>
      </c>
      <c r="J19" s="19">
        <f t="shared" si="1"/>
        <v>28607236.199999996</v>
      </c>
      <c r="K19" s="19">
        <f t="shared" si="1"/>
        <v>382987497.59999996</v>
      </c>
      <c r="L19" s="19">
        <f t="shared" si="1"/>
        <v>2546017.92</v>
      </c>
      <c r="M19" s="19">
        <f t="shared" si="1"/>
        <v>25612715.52</v>
      </c>
      <c r="N19" s="19">
        <f t="shared" si="1"/>
        <v>69317519.039999992</v>
      </c>
      <c r="O19" s="19">
        <f t="shared" si="1"/>
        <v>13776065.280000001</v>
      </c>
      <c r="P19" s="19">
        <f t="shared" si="1"/>
        <v>38675736</v>
      </c>
      <c r="Q19" s="19">
        <f t="shared" si="1"/>
        <v>1779120</v>
      </c>
      <c r="R19" s="19">
        <f t="shared" si="1"/>
        <v>762235.20000000007</v>
      </c>
      <c r="S19" s="19">
        <f t="shared" si="1"/>
        <v>7300260</v>
      </c>
      <c r="T19" s="19">
        <f t="shared" si="1"/>
        <v>808344</v>
      </c>
      <c r="U19" s="19">
        <f t="shared" si="1"/>
        <v>186348.6</v>
      </c>
      <c r="V19" s="19">
        <f t="shared" si="1"/>
        <v>251173157.03999996</v>
      </c>
      <c r="W19" s="19">
        <f t="shared" si="1"/>
        <v>7292376</v>
      </c>
      <c r="X19" s="19">
        <f t="shared" si="1"/>
        <v>30934517.759999998</v>
      </c>
      <c r="Y19" s="19">
        <f t="shared" si="1"/>
        <v>5443200</v>
      </c>
      <c r="Z19" s="19">
        <f t="shared" si="1"/>
        <v>39411044.640000001</v>
      </c>
      <c r="AA19" s="19">
        <f t="shared" si="1"/>
        <v>1548756</v>
      </c>
      <c r="AB19" s="19">
        <f t="shared" si="1"/>
        <v>349961040</v>
      </c>
      <c r="AC19" s="19">
        <f t="shared" si="1"/>
        <v>106457760</v>
      </c>
      <c r="AD19" s="19">
        <f t="shared" si="1"/>
        <v>69658503.120000005</v>
      </c>
      <c r="AE19" s="19">
        <f t="shared" si="1"/>
        <v>577540800</v>
      </c>
      <c r="AF19" s="19">
        <f t="shared" si="1"/>
        <v>31457257.920000002</v>
      </c>
      <c r="AG19" s="19">
        <f t="shared" si="1"/>
        <v>1278378</v>
      </c>
      <c r="AH19" s="19">
        <f t="shared" si="1"/>
        <v>18648000</v>
      </c>
      <c r="AI19" s="19">
        <f t="shared" si="1"/>
        <v>163861200</v>
      </c>
      <c r="AJ19" s="12"/>
    </row>
    <row r="20" spans="1:36">
      <c r="A20" s="18" t="s">
        <v>74</v>
      </c>
      <c r="B20" s="9">
        <f>SUM(B19:AU19)</f>
        <v>2428936111.4400001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2"/>
    </row>
    <row r="22" spans="1:36">
      <c r="A22" s="27" t="s">
        <v>63</v>
      </c>
      <c r="B22" s="27">
        <v>2000</v>
      </c>
      <c r="C22" s="27">
        <v>2001</v>
      </c>
      <c r="D22" s="27">
        <v>2002</v>
      </c>
      <c r="E22" s="27">
        <v>2003</v>
      </c>
      <c r="F22" s="27">
        <v>2004</v>
      </c>
      <c r="G22" s="27">
        <v>2005</v>
      </c>
      <c r="H22" s="27">
        <v>2006</v>
      </c>
      <c r="I22" s="27">
        <v>2007</v>
      </c>
      <c r="J22" s="27">
        <v>2008</v>
      </c>
      <c r="K22" s="27">
        <v>2009</v>
      </c>
      <c r="L22" s="27">
        <v>2010</v>
      </c>
      <c r="M22" s="27">
        <v>2011</v>
      </c>
      <c r="N22" s="27">
        <v>2012</v>
      </c>
      <c r="O22" s="27">
        <v>2013</v>
      </c>
      <c r="P22" s="27">
        <v>2014</v>
      </c>
      <c r="Q22" s="27">
        <v>2015</v>
      </c>
      <c r="R22" s="27">
        <v>2016</v>
      </c>
    </row>
    <row r="23" spans="1:36" hidden="1">
      <c r="A23" s="28" t="s">
        <v>53</v>
      </c>
      <c r="B23" s="29">
        <v>8995000000</v>
      </c>
      <c r="C23" s="29">
        <v>9488800000</v>
      </c>
      <c r="D23" s="29">
        <v>9893000000</v>
      </c>
      <c r="E23" s="29">
        <v>10700000000</v>
      </c>
      <c r="F23" s="29">
        <v>12250000000</v>
      </c>
      <c r="G23" s="29">
        <v>13740000000</v>
      </c>
      <c r="H23" s="29">
        <v>15000000000</v>
      </c>
      <c r="I23" s="29">
        <v>16300000000</v>
      </c>
      <c r="J23" s="29">
        <v>18600000000</v>
      </c>
      <c r="K23" s="29">
        <v>19200000000</v>
      </c>
      <c r="L23" s="29">
        <v>19000000000</v>
      </c>
      <c r="M23" s="29">
        <v>20900000000</v>
      </c>
      <c r="N23" s="29">
        <v>24100000000</v>
      </c>
      <c r="O23" s="29">
        <v>25300000000</v>
      </c>
      <c r="P23" s="29">
        <v>27800000000</v>
      </c>
      <c r="Q23" s="29">
        <v>30600000000</v>
      </c>
      <c r="R23" s="29">
        <v>32400000000</v>
      </c>
    </row>
    <row r="24" spans="1:36">
      <c r="A24" s="28" t="s">
        <v>66</v>
      </c>
      <c r="B24" s="29">
        <f>B23/1000000</f>
        <v>8995</v>
      </c>
      <c r="C24" s="29">
        <f t="shared" ref="C24:R24" si="2">C23/1000000</f>
        <v>9488.7999999999993</v>
      </c>
      <c r="D24" s="29">
        <f t="shared" si="2"/>
        <v>9893</v>
      </c>
      <c r="E24" s="29">
        <f t="shared" si="2"/>
        <v>10700</v>
      </c>
      <c r="F24" s="29">
        <f t="shared" si="2"/>
        <v>12250</v>
      </c>
      <c r="G24" s="29">
        <f t="shared" si="2"/>
        <v>13740</v>
      </c>
      <c r="H24" s="29">
        <f t="shared" si="2"/>
        <v>15000</v>
      </c>
      <c r="I24" s="29">
        <f t="shared" si="2"/>
        <v>16300</v>
      </c>
      <c r="J24" s="29">
        <f t="shared" si="2"/>
        <v>18600</v>
      </c>
      <c r="K24" s="29">
        <f t="shared" si="2"/>
        <v>19200</v>
      </c>
      <c r="L24" s="29">
        <f t="shared" si="2"/>
        <v>19000</v>
      </c>
      <c r="M24" s="29">
        <f t="shared" si="2"/>
        <v>20900</v>
      </c>
      <c r="N24" s="29">
        <f t="shared" si="2"/>
        <v>24100</v>
      </c>
      <c r="O24" s="29">
        <f t="shared" si="2"/>
        <v>25300</v>
      </c>
      <c r="P24" s="29">
        <f t="shared" si="2"/>
        <v>27800</v>
      </c>
      <c r="Q24" s="29">
        <f t="shared" si="2"/>
        <v>30600</v>
      </c>
      <c r="R24" s="29">
        <f t="shared" si="2"/>
        <v>32400</v>
      </c>
    </row>
    <row r="25" spans="1:36" hidden="1">
      <c r="A25" s="28" t="s">
        <v>50</v>
      </c>
      <c r="B25" s="23">
        <v>3591300000</v>
      </c>
      <c r="C25" s="23">
        <v>3703900000</v>
      </c>
      <c r="D25" s="23">
        <v>3888300000</v>
      </c>
      <c r="E25" s="23">
        <v>4383400000</v>
      </c>
      <c r="F25" s="23">
        <v>5251700000</v>
      </c>
      <c r="G25" s="23">
        <v>6115400000</v>
      </c>
      <c r="H25" s="23">
        <v>6880000000</v>
      </c>
      <c r="I25" s="23">
        <v>7430000000</v>
      </c>
      <c r="J25" s="23">
        <v>8710000000</v>
      </c>
      <c r="K25" s="23">
        <v>8990000000</v>
      </c>
      <c r="L25" s="23">
        <v>9200000000</v>
      </c>
      <c r="M25" s="23">
        <v>9870000000</v>
      </c>
      <c r="N25" s="23">
        <v>10900000000</v>
      </c>
      <c r="O25" s="23">
        <v>11500000000</v>
      </c>
      <c r="P25" s="23">
        <v>13100000000</v>
      </c>
      <c r="Q25" s="23">
        <v>14700000000</v>
      </c>
      <c r="R25" s="23">
        <v>14971000000</v>
      </c>
    </row>
    <row r="26" spans="1:36">
      <c r="A26" s="28" t="s">
        <v>67</v>
      </c>
      <c r="B26" s="29">
        <f>B25/1000000</f>
        <v>3591.3</v>
      </c>
      <c r="C26" s="29">
        <f t="shared" ref="C26:R26" si="3">C25/1000000</f>
        <v>3703.9</v>
      </c>
      <c r="D26" s="29">
        <f t="shared" si="3"/>
        <v>3888.3</v>
      </c>
      <c r="E26" s="29">
        <f t="shared" si="3"/>
        <v>4383.3999999999996</v>
      </c>
      <c r="F26" s="29">
        <f t="shared" si="3"/>
        <v>5251.7</v>
      </c>
      <c r="G26" s="29">
        <f t="shared" si="3"/>
        <v>6115.4</v>
      </c>
      <c r="H26" s="29">
        <f t="shared" si="3"/>
        <v>6880</v>
      </c>
      <c r="I26" s="29">
        <f t="shared" si="3"/>
        <v>7430</v>
      </c>
      <c r="J26" s="29">
        <f t="shared" si="3"/>
        <v>8710</v>
      </c>
      <c r="K26" s="29">
        <f t="shared" si="3"/>
        <v>8990</v>
      </c>
      <c r="L26" s="29">
        <f t="shared" si="3"/>
        <v>9200</v>
      </c>
      <c r="M26" s="29">
        <f t="shared" si="3"/>
        <v>9870</v>
      </c>
      <c r="N26" s="29">
        <f t="shared" si="3"/>
        <v>10900</v>
      </c>
      <c r="O26" s="29">
        <f t="shared" si="3"/>
        <v>11500</v>
      </c>
      <c r="P26" s="29">
        <f t="shared" si="3"/>
        <v>13100</v>
      </c>
      <c r="Q26" s="29">
        <f t="shared" si="3"/>
        <v>14700</v>
      </c>
      <c r="R26" s="29">
        <f t="shared" si="3"/>
        <v>14971</v>
      </c>
    </row>
    <row r="27" spans="1:36">
      <c r="A27" s="28" t="s">
        <v>51</v>
      </c>
      <c r="B27" s="24">
        <f>B25/B23</f>
        <v>0.3992551417454141</v>
      </c>
      <c r="C27" s="24">
        <f>C25/C23</f>
        <v>0.39034440603659049</v>
      </c>
      <c r="D27" s="24">
        <f t="shared" ref="D27:G27" si="4">D25/D23</f>
        <v>0.39303547963206309</v>
      </c>
      <c r="E27" s="24">
        <f t="shared" si="4"/>
        <v>0.40966355140186916</v>
      </c>
      <c r="F27" s="24">
        <f t="shared" si="4"/>
        <v>0.42871020408163263</v>
      </c>
      <c r="G27" s="24">
        <f t="shared" si="4"/>
        <v>0.44508005822416302</v>
      </c>
      <c r="H27" s="24">
        <f t="shared" ref="H27:I27" si="5">H25/H23</f>
        <v>0.45866666666666667</v>
      </c>
      <c r="I27" s="24">
        <f t="shared" si="5"/>
        <v>0.45582822085889568</v>
      </c>
      <c r="J27" s="24">
        <f t="shared" ref="J27" si="6">J25/J23</f>
        <v>0.4682795698924731</v>
      </c>
      <c r="K27" s="24">
        <f t="shared" ref="K27" si="7">K25/K23</f>
        <v>0.46822916666666664</v>
      </c>
      <c r="L27" s="24">
        <f t="shared" ref="L27" si="8">L25/L23</f>
        <v>0.48421052631578948</v>
      </c>
      <c r="M27" s="24">
        <f t="shared" ref="M27" si="9">M25/M23</f>
        <v>0.4722488038277512</v>
      </c>
      <c r="N27" s="24">
        <f t="shared" ref="N27" si="10">N25/N23</f>
        <v>0.45228215767634855</v>
      </c>
      <c r="O27" s="24">
        <f t="shared" ref="O27" si="11">O25/O23</f>
        <v>0.45454545454545453</v>
      </c>
      <c r="P27" s="24">
        <f t="shared" ref="P27" si="12">P25/P23</f>
        <v>0.47122302158273383</v>
      </c>
      <c r="Q27" s="24">
        <f t="shared" ref="Q27:R27" si="13">Q25/Q23</f>
        <v>0.48039215686274511</v>
      </c>
      <c r="R27" s="24">
        <f t="shared" si="13"/>
        <v>0.46206790123456792</v>
      </c>
    </row>
    <row r="28" spans="1:36" hidden="1">
      <c r="A28" s="28" t="s">
        <v>52</v>
      </c>
      <c r="B28" s="23">
        <v>579100000</v>
      </c>
      <c r="C28" s="23">
        <v>589700000</v>
      </c>
      <c r="D28" s="23">
        <v>668300000</v>
      </c>
      <c r="E28" s="23">
        <v>740100000</v>
      </c>
      <c r="F28" s="23">
        <v>945600000</v>
      </c>
      <c r="G28" s="23">
        <v>1211600000</v>
      </c>
      <c r="H28" s="23">
        <v>1390000000</v>
      </c>
      <c r="I28" s="23">
        <v>1490000000</v>
      </c>
      <c r="J28" s="23">
        <v>1880000000</v>
      </c>
      <c r="K28" s="23">
        <v>1490000000</v>
      </c>
      <c r="L28" s="23">
        <v>1910000000</v>
      </c>
      <c r="M28" s="23">
        <v>2130000000</v>
      </c>
      <c r="N28" s="23">
        <v>2220000000</v>
      </c>
      <c r="O28" s="23">
        <v>2480000000</v>
      </c>
      <c r="P28" s="23">
        <v>2690000000</v>
      </c>
      <c r="Q28" s="23">
        <v>3270000000</v>
      </c>
      <c r="R28" s="23">
        <v>3760000000</v>
      </c>
    </row>
    <row r="29" spans="1:36">
      <c r="A29" s="30" t="s">
        <v>86</v>
      </c>
      <c r="B29" s="31">
        <f>B28/1000000</f>
        <v>579.1</v>
      </c>
      <c r="C29" s="31">
        <f t="shared" ref="C29:R29" si="14">C28/1000000</f>
        <v>589.70000000000005</v>
      </c>
      <c r="D29" s="31">
        <f t="shared" si="14"/>
        <v>668.3</v>
      </c>
      <c r="E29" s="31">
        <f t="shared" si="14"/>
        <v>740.1</v>
      </c>
      <c r="F29" s="31">
        <f t="shared" si="14"/>
        <v>945.6</v>
      </c>
      <c r="G29" s="31">
        <f t="shared" si="14"/>
        <v>1211.5999999999999</v>
      </c>
      <c r="H29" s="31">
        <f t="shared" si="14"/>
        <v>1390</v>
      </c>
      <c r="I29" s="31">
        <f t="shared" si="14"/>
        <v>1490</v>
      </c>
      <c r="J29" s="31">
        <f t="shared" si="14"/>
        <v>1880</v>
      </c>
      <c r="K29" s="31">
        <f t="shared" si="14"/>
        <v>1490</v>
      </c>
      <c r="L29" s="31">
        <f t="shared" si="14"/>
        <v>1910</v>
      </c>
      <c r="M29" s="31">
        <f t="shared" si="14"/>
        <v>2130</v>
      </c>
      <c r="N29" s="31">
        <f t="shared" si="14"/>
        <v>2220</v>
      </c>
      <c r="O29" s="31">
        <f t="shared" si="14"/>
        <v>2480</v>
      </c>
      <c r="P29" s="31">
        <f t="shared" si="14"/>
        <v>2690</v>
      </c>
      <c r="Q29" s="31">
        <f t="shared" si="14"/>
        <v>3270</v>
      </c>
      <c r="R29" s="31">
        <f t="shared" si="14"/>
        <v>3760</v>
      </c>
    </row>
    <row r="30" spans="1:36">
      <c r="A30" s="30" t="s">
        <v>55</v>
      </c>
      <c r="B30" s="32">
        <f>B28/B23</f>
        <v>6.4380211228460257E-2</v>
      </c>
      <c r="C30" s="32">
        <f>C28/C23</f>
        <v>6.2146952196273503E-2</v>
      </c>
      <c r="D30" s="32">
        <f t="shared" ref="D30:G30" si="15">D28/D23</f>
        <v>6.7552815121803292E-2</v>
      </c>
      <c r="E30" s="32">
        <f t="shared" si="15"/>
        <v>6.9168224299065426E-2</v>
      </c>
      <c r="F30" s="32">
        <f t="shared" si="15"/>
        <v>7.7191836734693875E-2</v>
      </c>
      <c r="G30" s="32">
        <f t="shared" si="15"/>
        <v>8.8180494905385737E-2</v>
      </c>
      <c r="H30" s="32">
        <f>H28/H23</f>
        <v>9.2666666666666661E-2</v>
      </c>
      <c r="I30" s="32">
        <f>I28/I23</f>
        <v>9.1411042944785276E-2</v>
      </c>
      <c r="J30" s="32">
        <f>J28/J23</f>
        <v>0.1010752688172043</v>
      </c>
      <c r="K30" s="32">
        <f t="shared" ref="K30:N30" si="16">K28/K23</f>
        <v>7.7604166666666669E-2</v>
      </c>
      <c r="L30" s="32">
        <f t="shared" si="16"/>
        <v>0.10052631578947369</v>
      </c>
      <c r="M30" s="32">
        <f t="shared" si="16"/>
        <v>0.10191387559808612</v>
      </c>
      <c r="N30" s="32">
        <f t="shared" si="16"/>
        <v>9.2116182572614114E-2</v>
      </c>
      <c r="O30" s="32">
        <f t="shared" ref="O30" si="17">O28/O23</f>
        <v>9.8023715415019766E-2</v>
      </c>
      <c r="P30" s="32">
        <f t="shared" ref="P30" si="18">P28/P23</f>
        <v>9.6762589928057557E-2</v>
      </c>
      <c r="Q30" s="32">
        <f t="shared" ref="Q30:R30" si="19">Q28/Q23</f>
        <v>0.10686274509803921</v>
      </c>
      <c r="R30" s="32">
        <f t="shared" si="19"/>
        <v>0.11604938271604938</v>
      </c>
    </row>
    <row r="31" spans="1:36">
      <c r="A31" s="28" t="s">
        <v>57</v>
      </c>
      <c r="B31" s="24">
        <f>B28/B25</f>
        <v>0.16125080054576338</v>
      </c>
      <c r="C31" s="24">
        <f t="shared" ref="C31:R31" si="20">C28/C25</f>
        <v>0.15921056184022248</v>
      </c>
      <c r="D31" s="24">
        <f t="shared" si="20"/>
        <v>0.17187459815343467</v>
      </c>
      <c r="E31" s="24">
        <f t="shared" si="20"/>
        <v>0.16884153853173337</v>
      </c>
      <c r="F31" s="24">
        <f t="shared" si="20"/>
        <v>0.18005598187253652</v>
      </c>
      <c r="G31" s="24">
        <f t="shared" si="20"/>
        <v>0.1981227720181836</v>
      </c>
      <c r="H31" s="24">
        <f t="shared" si="20"/>
        <v>0.20203488372093023</v>
      </c>
      <c r="I31" s="24">
        <f t="shared" si="20"/>
        <v>0.20053835800807537</v>
      </c>
      <c r="J31" s="24">
        <f t="shared" si="20"/>
        <v>0.21584385763490241</v>
      </c>
      <c r="K31" s="24">
        <f t="shared" si="20"/>
        <v>0.1657397107897664</v>
      </c>
      <c r="L31" s="24">
        <f t="shared" si="20"/>
        <v>0.20760869565217391</v>
      </c>
      <c r="M31" s="24">
        <f t="shared" si="20"/>
        <v>0.21580547112462006</v>
      </c>
      <c r="N31" s="24">
        <f t="shared" si="20"/>
        <v>0.20366972477064221</v>
      </c>
      <c r="O31" s="24">
        <f t="shared" si="20"/>
        <v>0.21565217391304348</v>
      </c>
      <c r="P31" s="24">
        <f t="shared" si="20"/>
        <v>0.20534351145038168</v>
      </c>
      <c r="Q31" s="24">
        <f t="shared" si="20"/>
        <v>0.22244897959183674</v>
      </c>
      <c r="R31" s="24">
        <f t="shared" si="20"/>
        <v>0.2511522276401042</v>
      </c>
    </row>
    <row r="32" spans="1:36" hidden="1">
      <c r="A32" s="28" t="s">
        <v>65</v>
      </c>
      <c r="B32" s="25">
        <f>B23/$Q$34</f>
        <v>323349673.20261443</v>
      </c>
      <c r="C32" s="25">
        <f t="shared" ref="C32:P32" si="21">C23/$Q$34</f>
        <v>341100653.59477127</v>
      </c>
      <c r="D32" s="25">
        <f t="shared" si="21"/>
        <v>355630718.95424837</v>
      </c>
      <c r="E32" s="25">
        <f t="shared" si="21"/>
        <v>384640522.875817</v>
      </c>
      <c r="F32" s="25">
        <f t="shared" si="21"/>
        <v>440359477.12418306</v>
      </c>
      <c r="G32" s="25">
        <f t="shared" si="21"/>
        <v>493921568.627451</v>
      </c>
      <c r="H32" s="25">
        <f t="shared" si="21"/>
        <v>539215686.27450979</v>
      </c>
      <c r="I32" s="25">
        <f t="shared" si="21"/>
        <v>585947712.41830063</v>
      </c>
      <c r="J32" s="25">
        <f t="shared" si="21"/>
        <v>668627450.98039222</v>
      </c>
      <c r="K32" s="25">
        <f t="shared" si="21"/>
        <v>690196078.43137264</v>
      </c>
      <c r="L32" s="25">
        <f t="shared" si="21"/>
        <v>683006535.94771242</v>
      </c>
      <c r="M32" s="25">
        <f t="shared" si="21"/>
        <v>751307189.54248369</v>
      </c>
      <c r="N32" s="25">
        <f t="shared" si="21"/>
        <v>866339869.28104579</v>
      </c>
      <c r="O32" s="25">
        <f t="shared" si="21"/>
        <v>909477124.18300664</v>
      </c>
      <c r="P32" s="25">
        <f t="shared" si="21"/>
        <v>999346405.22875822</v>
      </c>
      <c r="Q32" s="26">
        <v>1100000000</v>
      </c>
      <c r="R32" s="24"/>
    </row>
    <row r="33" spans="1:18">
      <c r="A33" s="28" t="s">
        <v>68</v>
      </c>
      <c r="B33" s="29">
        <f>B32/1000000</f>
        <v>323.34967320261444</v>
      </c>
      <c r="C33" s="29">
        <f t="shared" ref="C33:R33" si="22">C32/1000000</f>
        <v>341.10065359477125</v>
      </c>
      <c r="D33" s="29">
        <f t="shared" si="22"/>
        <v>355.63071895424838</v>
      </c>
      <c r="E33" s="29">
        <f t="shared" si="22"/>
        <v>384.640522875817</v>
      </c>
      <c r="F33" s="29">
        <f t="shared" si="22"/>
        <v>440.35947712418306</v>
      </c>
      <c r="G33" s="29">
        <f t="shared" si="22"/>
        <v>493.92156862745099</v>
      </c>
      <c r="H33" s="29">
        <f t="shared" si="22"/>
        <v>539.21568627450984</v>
      </c>
      <c r="I33" s="29">
        <f t="shared" si="22"/>
        <v>585.94771241830063</v>
      </c>
      <c r="J33" s="29">
        <f t="shared" si="22"/>
        <v>668.62745098039227</v>
      </c>
      <c r="K33" s="29">
        <f t="shared" si="22"/>
        <v>690.1960784313726</v>
      </c>
      <c r="L33" s="29">
        <f t="shared" si="22"/>
        <v>683.00653594771245</v>
      </c>
      <c r="M33" s="29">
        <f t="shared" si="22"/>
        <v>751.30718954248368</v>
      </c>
      <c r="N33" s="29">
        <f t="shared" si="22"/>
        <v>866.33986928104582</v>
      </c>
      <c r="O33" s="29">
        <f t="shared" si="22"/>
        <v>909.47712418300659</v>
      </c>
      <c r="P33" s="29">
        <f t="shared" si="22"/>
        <v>999.34640522875827</v>
      </c>
      <c r="Q33" s="29">
        <f t="shared" si="22"/>
        <v>1100</v>
      </c>
      <c r="R33" s="29">
        <f t="shared" si="22"/>
        <v>0</v>
      </c>
    </row>
    <row r="34" spans="1:18">
      <c r="A34" s="28" t="s">
        <v>64</v>
      </c>
      <c r="B34" s="29">
        <f t="shared" ref="B34:P34" si="23">B23/B32</f>
        <v>27.818181818181813</v>
      </c>
      <c r="C34" s="29">
        <f t="shared" si="23"/>
        <v>27.818181818181817</v>
      </c>
      <c r="D34" s="29">
        <f t="shared" si="23"/>
        <v>27.818181818181817</v>
      </c>
      <c r="E34" s="29">
        <f t="shared" si="23"/>
        <v>27.818181818181817</v>
      </c>
      <c r="F34" s="29">
        <f t="shared" si="23"/>
        <v>27.818181818181817</v>
      </c>
      <c r="G34" s="29">
        <f t="shared" si="23"/>
        <v>27.818181818181817</v>
      </c>
      <c r="H34" s="29">
        <f t="shared" si="23"/>
        <v>27.81818181818182</v>
      </c>
      <c r="I34" s="29">
        <f t="shared" si="23"/>
        <v>27.81818181818182</v>
      </c>
      <c r="J34" s="29">
        <f t="shared" si="23"/>
        <v>27.818181818181817</v>
      </c>
      <c r="K34" s="29">
        <f t="shared" si="23"/>
        <v>27.818181818181813</v>
      </c>
      <c r="L34" s="29">
        <f t="shared" si="23"/>
        <v>27.818181818181817</v>
      </c>
      <c r="M34" s="29">
        <f t="shared" si="23"/>
        <v>27.818181818181817</v>
      </c>
      <c r="N34" s="29">
        <f t="shared" si="23"/>
        <v>27.818181818181817</v>
      </c>
      <c r="O34" s="29">
        <f t="shared" si="23"/>
        <v>27.818181818181817</v>
      </c>
      <c r="P34" s="29">
        <f t="shared" si="23"/>
        <v>27.818181818181817</v>
      </c>
      <c r="Q34" s="35">
        <f>Q23/Q32</f>
        <v>27.818181818181817</v>
      </c>
      <c r="R34" s="23"/>
    </row>
    <row r="35" spans="1:18">
      <c r="A35" s="28" t="s">
        <v>54</v>
      </c>
      <c r="B35" s="23">
        <v>2.1</v>
      </c>
      <c r="C35" s="23">
        <v>2.1800000000000002</v>
      </c>
      <c r="D35" s="23">
        <v>2.5</v>
      </c>
      <c r="E35" s="23">
        <v>2.8</v>
      </c>
      <c r="F35" s="23">
        <v>3.59</v>
      </c>
      <c r="G35" s="23">
        <v>4.6100000000000003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7" spans="1:18">
      <c r="A37" s="34" t="s">
        <v>69</v>
      </c>
      <c r="B37" s="33">
        <f>B24-B26</f>
        <v>5403.7</v>
      </c>
      <c r="C37" s="33">
        <f t="shared" ref="C37:R37" si="24">C24-C26</f>
        <v>5784.9</v>
      </c>
      <c r="D37" s="33">
        <f t="shared" si="24"/>
        <v>6004.7</v>
      </c>
      <c r="E37" s="33">
        <f t="shared" si="24"/>
        <v>6316.6</v>
      </c>
      <c r="F37" s="33">
        <f t="shared" si="24"/>
        <v>6998.3</v>
      </c>
      <c r="G37" s="33">
        <f t="shared" si="24"/>
        <v>7624.6</v>
      </c>
      <c r="H37" s="33">
        <f t="shared" si="24"/>
        <v>8120</v>
      </c>
      <c r="I37" s="33">
        <f t="shared" si="24"/>
        <v>8870</v>
      </c>
      <c r="J37" s="33">
        <f t="shared" si="24"/>
        <v>9890</v>
      </c>
      <c r="K37" s="33">
        <f t="shared" si="24"/>
        <v>10210</v>
      </c>
      <c r="L37" s="33">
        <f t="shared" si="24"/>
        <v>9800</v>
      </c>
      <c r="M37" s="33">
        <f t="shared" si="24"/>
        <v>11030</v>
      </c>
      <c r="N37" s="33">
        <f t="shared" si="24"/>
        <v>13200</v>
      </c>
      <c r="O37" s="33">
        <f t="shared" si="24"/>
        <v>13800</v>
      </c>
      <c r="P37" s="33">
        <f t="shared" si="24"/>
        <v>14700</v>
      </c>
      <c r="Q37" s="33">
        <f t="shared" si="24"/>
        <v>15900</v>
      </c>
      <c r="R37" s="33">
        <f t="shared" si="24"/>
        <v>17429</v>
      </c>
    </row>
    <row r="38" spans="1:18">
      <c r="A38" s="34" t="s">
        <v>75</v>
      </c>
      <c r="C38" s="33">
        <f>B14/1000000</f>
        <v>809.64537047999988</v>
      </c>
    </row>
    <row r="39" spans="1:18">
      <c r="A39" s="34" t="s">
        <v>56</v>
      </c>
      <c r="C39" s="8">
        <f>C38/C37</f>
        <v>0.13995840385832078</v>
      </c>
    </row>
    <row r="40" spans="1:18">
      <c r="A40" s="34" t="s">
        <v>92</v>
      </c>
      <c r="C40" s="8">
        <f>C29/C38</f>
        <v>0.72834357053186782</v>
      </c>
    </row>
    <row r="41" spans="1:18" ht="13.8" thickBot="1"/>
    <row r="42" spans="1:18">
      <c r="A42" s="49" t="s">
        <v>82</v>
      </c>
      <c r="B42" s="36"/>
      <c r="C42" s="37"/>
    </row>
    <row r="43" spans="1:18">
      <c r="A43" s="38" t="s">
        <v>75</v>
      </c>
      <c r="B43" s="39"/>
      <c r="C43" s="40">
        <f>B18/1000000</f>
        <v>1619.2907409599998</v>
      </c>
    </row>
    <row r="44" spans="1:18">
      <c r="A44" s="38" t="s">
        <v>56</v>
      </c>
      <c r="B44" s="39"/>
      <c r="C44" s="41">
        <f>C43/C37</f>
        <v>0.27991680771664157</v>
      </c>
    </row>
    <row r="45" spans="1:18">
      <c r="A45" s="38" t="s">
        <v>76</v>
      </c>
      <c r="B45" s="39"/>
      <c r="C45" s="40">
        <f>C37+C43-(B14/1000000)</f>
        <v>6594.5453704799993</v>
      </c>
      <c r="D45" s="33"/>
    </row>
    <row r="46" spans="1:18">
      <c r="A46" s="38" t="s">
        <v>77</v>
      </c>
      <c r="B46" s="39"/>
      <c r="C46" s="40">
        <f>C24</f>
        <v>9488.7999999999993</v>
      </c>
    </row>
    <row r="47" spans="1:18">
      <c r="A47" s="38" t="s">
        <v>67</v>
      </c>
      <c r="B47" s="39"/>
      <c r="C47" s="40">
        <f>C46-C45</f>
        <v>2894.25462952</v>
      </c>
    </row>
    <row r="48" spans="1:18">
      <c r="A48" s="38" t="s">
        <v>51</v>
      </c>
      <c r="B48" s="39"/>
      <c r="C48" s="41">
        <f>C47/C46</f>
        <v>0.30501798220217524</v>
      </c>
    </row>
    <row r="49" spans="1:3">
      <c r="A49" s="42" t="s">
        <v>86</v>
      </c>
      <c r="B49" s="43"/>
      <c r="C49" s="44">
        <f>C31*C47</f>
        <v>460.79590567454414</v>
      </c>
    </row>
    <row r="50" spans="1:3">
      <c r="A50" s="42" t="s">
        <v>55</v>
      </c>
      <c r="B50" s="43"/>
      <c r="C50" s="51">
        <f>C49/C24</f>
        <v>4.8562084317779294E-2</v>
      </c>
    </row>
    <row r="51" spans="1:3">
      <c r="A51" s="38" t="s">
        <v>78</v>
      </c>
      <c r="B51" s="39"/>
      <c r="C51" s="40">
        <f>(B18-B14)/1000000</f>
        <v>809.64537047999988</v>
      </c>
    </row>
    <row r="52" spans="1:3">
      <c r="A52" s="38" t="s">
        <v>79</v>
      </c>
      <c r="B52" s="39"/>
      <c r="C52" s="40">
        <f>C51/C33</f>
        <v>2.3736259721210073</v>
      </c>
    </row>
    <row r="53" spans="1:3" ht="13.8" thickBot="1">
      <c r="A53" s="45" t="s">
        <v>80</v>
      </c>
      <c r="B53" s="46"/>
      <c r="C53" s="47">
        <f>C52/C34</f>
        <v>8.5326423834415299E-2</v>
      </c>
    </row>
    <row r="54" spans="1:3" ht="13.8" thickBot="1"/>
    <row r="55" spans="1:3">
      <c r="A55" s="49" t="s">
        <v>83</v>
      </c>
      <c r="B55" s="36"/>
      <c r="C55" s="37"/>
    </row>
    <row r="56" spans="1:3">
      <c r="A56" s="38" t="s">
        <v>75</v>
      </c>
      <c r="B56" s="39"/>
      <c r="C56" s="48">
        <f>(B20/1000000)</f>
        <v>2428.9361114399999</v>
      </c>
    </row>
    <row r="57" spans="1:3">
      <c r="A57" s="38" t="s">
        <v>56</v>
      </c>
      <c r="B57" s="39"/>
      <c r="C57" s="41">
        <f>C56/C37</f>
        <v>0.41987521157496238</v>
      </c>
    </row>
    <row r="58" spans="1:3">
      <c r="A58" s="38" t="s">
        <v>76</v>
      </c>
      <c r="B58" s="39"/>
      <c r="C58" s="40">
        <f>C37+C56-(B14/1000000)</f>
        <v>7404.1907409599999</v>
      </c>
    </row>
    <row r="59" spans="1:3">
      <c r="A59" s="38" t="s">
        <v>66</v>
      </c>
      <c r="B59" s="39"/>
      <c r="C59" s="40">
        <f>C24</f>
        <v>9488.7999999999993</v>
      </c>
    </row>
    <row r="60" spans="1:3">
      <c r="A60" s="38" t="s">
        <v>67</v>
      </c>
      <c r="B60" s="39"/>
      <c r="C60" s="40">
        <f>C59-C58</f>
        <v>2084.6092590399994</v>
      </c>
    </row>
    <row r="61" spans="1:3">
      <c r="A61" s="38" t="s">
        <v>51</v>
      </c>
      <c r="B61" s="39"/>
      <c r="C61" s="41">
        <f>C60/C59</f>
        <v>0.21969155836775983</v>
      </c>
    </row>
    <row r="62" spans="1:3">
      <c r="A62" s="42" t="s">
        <v>86</v>
      </c>
      <c r="B62" s="43"/>
      <c r="C62" s="44">
        <f>C31*C60</f>
        <v>331.89181134908819</v>
      </c>
    </row>
    <row r="63" spans="1:3">
      <c r="A63" s="42" t="s">
        <v>55</v>
      </c>
      <c r="B63" s="43"/>
      <c r="C63" s="51">
        <f>C62/C24</f>
        <v>3.4977216439285072E-2</v>
      </c>
    </row>
    <row r="64" spans="1:3">
      <c r="A64" s="38" t="s">
        <v>78</v>
      </c>
      <c r="B64" s="39"/>
      <c r="C64" s="40">
        <f>(B20-B14)/1000000</f>
        <v>1619.29074096</v>
      </c>
    </row>
    <row r="65" spans="1:3">
      <c r="A65" s="38" t="s">
        <v>79</v>
      </c>
      <c r="B65" s="39"/>
      <c r="C65" s="40">
        <f>C64/C33</f>
        <v>4.7472519442420156</v>
      </c>
    </row>
    <row r="66" spans="1:3" ht="13.8" thickBot="1">
      <c r="A66" s="45" t="s">
        <v>80</v>
      </c>
      <c r="B66" s="46"/>
      <c r="C66" s="47">
        <f>C65/C34</f>
        <v>0.17065284766883063</v>
      </c>
    </row>
  </sheetData>
  <hyperlinks>
    <hyperlink ref="B2" r:id="rId1"/>
  </hyperlinks>
  <pageMargins left="0.7" right="0.7" top="0.75" bottom="0.75" header="0.3" footer="0.3"/>
  <pageSetup paperSize="9" orientation="portrait" horizontalDpi="1200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2017-03-11T17:31:48Z</dcterms:created>
  <dcterms:modified xsi:type="dcterms:W3CDTF">2017-04-03T11:10:54Z</dcterms:modified>
</cp:coreProperties>
</file>